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rrl-my.sharepoint.com/personal/theodore_issa_warrrl_com_au/Documents/Desktop/"/>
    </mc:Choice>
  </mc:AlternateContent>
  <xr:revisionPtr revIDLastSave="8" documentId="8_{6F577FE4-0E22-4622-A627-C6E02E1AB05F}" xr6:coauthVersionLast="47" xr6:coauthVersionMax="47" xr10:uidLastSave="{E8C5BF6F-2455-45A3-ADF5-1039D061FDB3}"/>
  <bookViews>
    <workbookView xWindow="-110" yWindow="-110" windowWidth="19420" windowHeight="10420" xr2:uid="{00000000-000D-0000-FFFF-FFFF00000000}"/>
  </bookViews>
  <sheets>
    <sheet name="Your Savings Calculator" sheetId="1" r:id="rId1"/>
    <sheet name="Bin volume assumptions" sheetId="2" r:id="rId2"/>
  </sheets>
  <calcPr calcId="191028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17" i="1" l="1"/>
  <c r="E4" i="1"/>
  <c r="E5" i="1" s="1"/>
  <c r="E6" i="1" s="1"/>
  <c r="E7" i="1" s="1"/>
  <c r="E8" i="1" s="1"/>
  <c r="E10" i="1" s="1"/>
  <c r="B16" i="1"/>
  <c r="B15" i="1"/>
  <c r="F4" i="1"/>
  <c r="F5" i="1" s="1"/>
  <c r="F6" i="1" s="1"/>
  <c r="F7" i="1" s="1"/>
  <c r="F8" i="1" s="1"/>
  <c r="F10" i="1" s="1"/>
  <c r="C5" i="1"/>
  <c r="C6" i="1" s="1"/>
  <c r="B5" i="1"/>
  <c r="B6" i="1" s="1"/>
  <c r="B17" i="1" l="1"/>
  <c r="C8" i="1"/>
  <c r="B8" i="1"/>
  <c r="B10" i="1" s="1"/>
  <c r="C10" i="1" l="1"/>
  <c r="C18" i="1" s="1"/>
  <c r="B18" i="1"/>
</calcChain>
</file>

<file path=xl/sharedStrings.xml><?xml version="1.0" encoding="utf-8"?>
<sst xmlns="http://schemas.openxmlformats.org/spreadsheetml/2006/main" count="55" uniqueCount="51">
  <si>
    <t>Containers for Change Benefits Calculator</t>
  </si>
  <si>
    <t>Example: Workings</t>
  </si>
  <si>
    <t>Your Benefits Calculator  (input in green cells only)</t>
  </si>
  <si>
    <t>Annual Containers for Change 10 cent containers</t>
  </si>
  <si>
    <t xml:space="preserve">Enter number of 10 cent containers sold annually </t>
  </si>
  <si>
    <t xml:space="preserve">% redemption </t>
  </si>
  <si>
    <t>Select the % of 10 cent containers you estimate will be collected within the business (I.e. excluding containers sold for takeaway) (drop down menu)</t>
  </si>
  <si>
    <t>10 cents containers available to be returned</t>
  </si>
  <si>
    <t>Proceeds from returning 10 cent containers</t>
  </si>
  <si>
    <t xml:space="preserve">Service fee for providing bins, and regular collections  </t>
  </si>
  <si>
    <t>Cents per container if any charged by the refund point operator for logistics (only populate this cell if charged by operator a set fee per container otherwise leave blank and populate cell C9 if you are charged an agreed amount.   (drop down menu)</t>
  </si>
  <si>
    <t>Annual service fee</t>
  </si>
  <si>
    <t xml:space="preserve">Annual service </t>
  </si>
  <si>
    <t>Annual service fee (if flat fee charged )</t>
  </si>
  <si>
    <t>Enter the fee charged (as a negative value) by the refund operator per annum - leave blank if you populated cell C7</t>
  </si>
  <si>
    <t>Annual net savings to retain or donate</t>
  </si>
  <si>
    <t>Your annual net benefits to retain or donate</t>
  </si>
  <si>
    <t>Example: Additional potential savings</t>
  </si>
  <si>
    <t>Additional potential savings</t>
  </si>
  <si>
    <t>Waste collection - weekly costs</t>
  </si>
  <si>
    <t xml:space="preserve">Enter your current  waste and/or co-mingled collection cost per collection </t>
  </si>
  <si>
    <t>Number of current waste collections per year</t>
  </si>
  <si>
    <t>Enter your current number of waste and / or co-mingled recycling collections per year</t>
  </si>
  <si>
    <t>Number of projected waste collections per year</t>
  </si>
  <si>
    <t>Enter the number of new waste and/or co-mingled recycling collections per year (post Containers for Change implementation)</t>
  </si>
  <si>
    <t>Current waste collection costs before Containers for Change implemented</t>
  </si>
  <si>
    <t>Current waste/co-mingled collection costs before implementation of Containers for Change</t>
  </si>
  <si>
    <t>New waste collection costs after Containers for Change implemented</t>
  </si>
  <si>
    <t>New waste collection costs post implementation of Containers for Change</t>
  </si>
  <si>
    <r>
      <t xml:space="preserve">Potential further savings </t>
    </r>
    <r>
      <rPr>
        <sz val="10"/>
        <color theme="0" tint="-0.34998626667073579"/>
        <rFont val="Arial"/>
        <family val="2"/>
      </rPr>
      <t>Based on reducing number of waste collections</t>
    </r>
  </si>
  <si>
    <t>Potential further savings</t>
  </si>
  <si>
    <t>Total annual savings</t>
  </si>
  <si>
    <t xml:space="preserve">Total potential annual benefits </t>
  </si>
  <si>
    <t xml:space="preserve"> </t>
  </si>
  <si>
    <t>Bin volume assumptions</t>
  </si>
  <si>
    <t>Bin holding capacity</t>
  </si>
  <si>
    <t>m3</t>
  </si>
  <si>
    <t>Volume %</t>
  </si>
  <si>
    <t xml:space="preserve">Co-mingled </t>
  </si>
  <si>
    <t>Bin types</t>
  </si>
  <si>
    <t>Co-mingled capacity per bin</t>
  </si>
  <si>
    <t>Alloy</t>
  </si>
  <si>
    <t>240L sulu</t>
  </si>
  <si>
    <t>Glass</t>
  </si>
  <si>
    <t>660L Sulu</t>
  </si>
  <si>
    <t>PET</t>
  </si>
  <si>
    <t>1100L Sulu</t>
  </si>
  <si>
    <t>Other</t>
  </si>
  <si>
    <t>1040L IBC</t>
  </si>
  <si>
    <t>Bulka Bag (90x90x90)</t>
  </si>
  <si>
    <t>Average 1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</si>
</sst>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_ ;\-#,##0\ "/>
    <numFmt numFmtId="167" formatCode="&quot;$&quot;#,##0.00"/>
  </numFmts>
  <fonts count="22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1"/>
      <color theme="1" tint="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27B67C"/>
        <bgColor indexed="64"/>
      </patternFill>
    </fill>
    <fill>
      <patternFill patternType="solid">
        <fgColor rgb="FF8FC7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9" fontId="3" fillId="0" borderId="0" xfId="0" applyNumberFormat="1" applyFont="1" applyAlignment="1">
      <alignment vertical="center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8" fillId="0" borderId="14" xfId="0" applyFont="1" applyBorder="1" applyAlignment="1">
      <alignment horizontal="right" vertical="center"/>
    </xf>
    <xf numFmtId="9" fontId="8" fillId="0" borderId="14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9" fontId="8" fillId="0" borderId="20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166" fontId="0" fillId="5" borderId="1" xfId="1" applyNumberFormat="1" applyFont="1" applyFill="1" applyBorder="1" applyAlignment="1" applyProtection="1">
      <alignment horizontal="right" vertical="center" indent="1"/>
      <protection locked="0"/>
    </xf>
    <xf numFmtId="9" fontId="0" fillId="5" borderId="1" xfId="0" applyNumberFormat="1" applyFill="1" applyBorder="1" applyAlignment="1" applyProtection="1">
      <alignment horizontal="right" vertical="center" indent="1"/>
      <protection locked="0"/>
    </xf>
    <xf numFmtId="166" fontId="0" fillId="0" borderId="15" xfId="1" applyNumberFormat="1" applyFont="1" applyFill="1" applyBorder="1" applyAlignment="1" applyProtection="1">
      <alignment horizontal="right" vertical="center" indent="1"/>
    </xf>
    <xf numFmtId="5" fontId="0" fillId="0" borderId="16" xfId="2" applyNumberFormat="1" applyFont="1" applyFill="1" applyBorder="1" applyAlignment="1" applyProtection="1">
      <alignment horizontal="right" vertical="center" indent="1"/>
    </xf>
    <xf numFmtId="7" fontId="0" fillId="4" borderId="1" xfId="2" applyNumberFormat="1" applyFont="1" applyFill="1" applyBorder="1" applyAlignment="1" applyProtection="1">
      <alignment horizontal="right" vertical="center" indent="1"/>
      <protection locked="0"/>
    </xf>
    <xf numFmtId="8" fontId="0" fillId="0" borderId="12" xfId="0" applyNumberFormat="1" applyBorder="1" applyAlignment="1">
      <alignment horizontal="right" vertical="center" indent="1"/>
    </xf>
    <xf numFmtId="6" fontId="0" fillId="4" borderId="1" xfId="2" applyNumberFormat="1" applyFont="1" applyFill="1" applyBorder="1" applyAlignment="1" applyProtection="1">
      <alignment horizontal="right" vertical="center" indent="1"/>
      <protection locked="0"/>
    </xf>
    <xf numFmtId="5" fontId="12" fillId="7" borderId="14" xfId="0" applyNumberFormat="1" applyFont="1" applyFill="1" applyBorder="1" applyAlignment="1">
      <alignment horizontal="right" vertical="center" indent="1"/>
    </xf>
    <xf numFmtId="0" fontId="2" fillId="7" borderId="3" xfId="0" applyFont="1" applyFill="1" applyBorder="1" applyAlignment="1">
      <alignment horizontal="center" vertical="center"/>
    </xf>
    <xf numFmtId="165" fontId="0" fillId="4" borderId="1" xfId="2" applyNumberFormat="1" applyFont="1" applyFill="1" applyBorder="1" applyAlignment="1" applyProtection="1">
      <alignment horizontal="right" vertical="center" indent="1"/>
      <protection locked="0"/>
    </xf>
    <xf numFmtId="164" fontId="0" fillId="4" borderId="1" xfId="1" applyNumberFormat="1" applyFont="1" applyFill="1" applyBorder="1" applyAlignment="1" applyProtection="1">
      <alignment horizontal="right" vertical="center" indent="1"/>
      <protection locked="0"/>
    </xf>
    <xf numFmtId="5" fontId="0" fillId="0" borderId="15" xfId="2" applyNumberFormat="1" applyFont="1" applyFill="1" applyBorder="1" applyAlignment="1" applyProtection="1">
      <alignment horizontal="right" vertical="center" indent="1"/>
    </xf>
    <xf numFmtId="5" fontId="0" fillId="0" borderId="14" xfId="2" applyNumberFormat="1" applyFont="1" applyFill="1" applyBorder="1" applyAlignment="1" applyProtection="1">
      <alignment horizontal="right" vertical="center" indent="1"/>
    </xf>
    <xf numFmtId="6" fontId="4" fillId="3" borderId="20" xfId="2" applyNumberFormat="1" applyFont="1" applyFill="1" applyBorder="1" applyAlignment="1" applyProtection="1">
      <alignment horizontal="right" vertical="center" indent="1"/>
    </xf>
    <xf numFmtId="0" fontId="4" fillId="3" borderId="21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166" fontId="14" fillId="0" borderId="12" xfId="1" applyNumberFormat="1" applyFont="1" applyBorder="1" applyAlignment="1" applyProtection="1">
      <alignment horizontal="right" vertical="center" indent="1"/>
    </xf>
    <xf numFmtId="9" fontId="14" fillId="0" borderId="12" xfId="0" applyNumberFormat="1" applyFont="1" applyBorder="1" applyAlignment="1">
      <alignment horizontal="right" vertical="center" indent="1"/>
    </xf>
    <xf numFmtId="166" fontId="14" fillId="0" borderId="12" xfId="1" applyNumberFormat="1" applyFont="1" applyFill="1" applyBorder="1" applyAlignment="1" applyProtection="1">
      <alignment horizontal="right" vertical="center" indent="1"/>
    </xf>
    <xf numFmtId="167" fontId="14" fillId="0" borderId="12" xfId="2" applyNumberFormat="1" applyFont="1" applyFill="1" applyBorder="1" applyAlignment="1" applyProtection="1">
      <alignment horizontal="right" vertical="center" indent="1"/>
    </xf>
    <xf numFmtId="8" fontId="14" fillId="0" borderId="12" xfId="0" applyNumberFormat="1" applyFont="1" applyBorder="1" applyAlignment="1">
      <alignment horizontal="right" vertical="center" indent="1"/>
    </xf>
    <xf numFmtId="6" fontId="15" fillId="6" borderId="14" xfId="0" applyNumberFormat="1" applyFont="1" applyFill="1" applyBorder="1" applyAlignment="1">
      <alignment horizontal="right" vertical="center" indent="1"/>
    </xf>
    <xf numFmtId="5" fontId="14" fillId="0" borderId="12" xfId="2" applyNumberFormat="1" applyFont="1" applyFill="1" applyBorder="1" applyAlignment="1" applyProtection="1">
      <alignment horizontal="right" vertical="center" indent="1"/>
    </xf>
    <xf numFmtId="5" fontId="16" fillId="6" borderId="12" xfId="0" applyNumberFormat="1" applyFont="1" applyFill="1" applyBorder="1" applyAlignment="1">
      <alignment horizontal="right" vertical="center" indent="1"/>
    </xf>
    <xf numFmtId="6" fontId="15" fillId="2" borderId="20" xfId="2" applyNumberFormat="1" applyFont="1" applyFill="1" applyBorder="1" applyAlignment="1" applyProtection="1">
      <alignment horizontal="right" vertical="center" indent="1"/>
    </xf>
    <xf numFmtId="0" fontId="17" fillId="0" borderId="7" xfId="0" applyFont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 wrapText="1" indent="1"/>
    </xf>
    <xf numFmtId="0" fontId="18" fillId="6" borderId="7" xfId="0" applyFont="1" applyFill="1" applyBorder="1" applyAlignment="1">
      <alignment horizontal="left" vertical="center" wrapText="1" indent="1"/>
    </xf>
    <xf numFmtId="0" fontId="20" fillId="2" borderId="19" xfId="0" applyFont="1" applyFill="1" applyBorder="1" applyAlignment="1">
      <alignment horizontal="left" vertical="center" indent="1"/>
    </xf>
    <xf numFmtId="0" fontId="17" fillId="0" borderId="7" xfId="0" applyFont="1" applyBorder="1" applyAlignment="1">
      <alignment vertical="center"/>
    </xf>
    <xf numFmtId="0" fontId="20" fillId="6" borderId="2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left" vertical="center" inden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 indent="1"/>
    </xf>
    <xf numFmtId="0" fontId="21" fillId="2" borderId="17" xfId="0" applyFont="1" applyFill="1" applyBorder="1" applyAlignment="1">
      <alignment horizontal="left" vertical="center" indent="1"/>
    </xf>
    <xf numFmtId="0" fontId="4" fillId="3" borderId="1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/>
    <xf numFmtId="0" fontId="10" fillId="0" borderId="6" xfId="0" applyFont="1" applyBorder="1" applyAlignment="1"/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8FC740"/>
      <color rgb="FF27B67C"/>
      <color rgb="FFE7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2203450</xdr:colOff>
      <xdr:row>0</xdr:row>
      <xdr:rowOff>133350</xdr:rowOff>
    </xdr:from>
    <xdr:to>
      <xdr:col>0</xdr:col>
      <xdr:colOff>2965450</xdr:colOff>
      <xdr:row>0</xdr:row>
      <xdr:rowOff>864870</xdr:rowOff>
    </xdr:to>
    <xdr:pic>
      <xdr:nvPicPr>
        <xdr:cNvPr id="5" name="Picture 4" descr="LOGO-Stamp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3450" y="133350"/>
          <a:ext cx="76200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showGridLines="0" tabSelected="1" workbookViewId="0">
      <selection sqref="A1:D1"/>
    </sheetView>
  </sheetViews>
  <sheetFormatPr defaultRowHeight="14.1"/>
  <cols>
    <col min="1" max="1" width="52.375" customWidth="1"/>
    <col min="2" max="2" width="10.875" bestFit="1" customWidth="1"/>
    <col min="3" max="3" width="10.5" customWidth="1"/>
    <col min="4" max="4" width="70.625" customWidth="1"/>
    <col min="5" max="7" width="9" hidden="1" customWidth="1"/>
    <col min="10" max="11" width="0" hidden="1" customWidth="1"/>
  </cols>
  <sheetData>
    <row r="1" spans="1:11" ht="74.099999999999994" customHeight="1" thickBot="1">
      <c r="A1" s="60" t="s">
        <v>0</v>
      </c>
      <c r="B1" s="71"/>
      <c r="C1" s="71"/>
      <c r="D1" s="72"/>
      <c r="J1" s="5">
        <v>0.1</v>
      </c>
      <c r="K1">
        <v>0.01</v>
      </c>
    </row>
    <row r="2" spans="1:11" ht="39.950000000000003" customHeight="1" thickBot="1">
      <c r="A2" s="65" t="s">
        <v>1</v>
      </c>
      <c r="B2" s="66"/>
      <c r="C2" s="67" t="s">
        <v>2</v>
      </c>
      <c r="D2" s="68"/>
      <c r="J2" s="5">
        <v>0.2</v>
      </c>
      <c r="K2">
        <v>0.02</v>
      </c>
    </row>
    <row r="3" spans="1:11" s="2" customFormat="1" ht="20.100000000000001" customHeight="1" thickBot="1">
      <c r="A3" s="58" t="s">
        <v>3</v>
      </c>
      <c r="B3" s="45">
        <v>100000</v>
      </c>
      <c r="C3" s="25"/>
      <c r="D3" s="41" t="s">
        <v>4</v>
      </c>
      <c r="J3" s="5">
        <v>0.3</v>
      </c>
      <c r="K3" s="2">
        <v>0.03</v>
      </c>
    </row>
    <row r="4" spans="1:11" s="2" customFormat="1" ht="28.5" customHeight="1" thickBot="1">
      <c r="A4" s="58" t="s">
        <v>5</v>
      </c>
      <c r="B4" s="46">
        <v>0.5</v>
      </c>
      <c r="C4" s="26"/>
      <c r="D4" s="42" t="s">
        <v>6</v>
      </c>
      <c r="E4" s="4" t="e">
        <f>+#REF!+0.1</f>
        <v>#REF!</v>
      </c>
      <c r="F4" s="2" t="e">
        <f>+#REF!+0.01</f>
        <v>#REF!</v>
      </c>
      <c r="J4" s="5">
        <v>0.4</v>
      </c>
      <c r="K4" s="2">
        <v>0.04</v>
      </c>
    </row>
    <row r="5" spans="1:11" s="2" customFormat="1" ht="20.100000000000001" customHeight="1">
      <c r="A5" s="58" t="s">
        <v>7</v>
      </c>
      <c r="B5" s="47">
        <f>+B3*B4</f>
        <v>50000</v>
      </c>
      <c r="C5" s="27">
        <f>+C3*C4</f>
        <v>0</v>
      </c>
      <c r="D5" s="41" t="s">
        <v>7</v>
      </c>
      <c r="E5" s="4" t="e">
        <f>+#REF!+0.1</f>
        <v>#REF!</v>
      </c>
      <c r="F5" s="2" t="e">
        <f>+#REF!+0.01</f>
        <v>#REF!</v>
      </c>
      <c r="J5" s="5">
        <v>0.5</v>
      </c>
      <c r="K5" s="2">
        <v>0.05</v>
      </c>
    </row>
    <row r="6" spans="1:11" s="2" customFormat="1" ht="20.100000000000001" customHeight="1" thickBot="1">
      <c r="A6" s="58" t="s">
        <v>8</v>
      </c>
      <c r="B6" s="48">
        <f>+B5*0.1</f>
        <v>5000</v>
      </c>
      <c r="C6" s="28">
        <f>+C5*0.1</f>
        <v>0</v>
      </c>
      <c r="D6" s="41" t="s">
        <v>8</v>
      </c>
      <c r="E6" s="4" t="e">
        <f t="shared" ref="E6:E8" si="0">+E5+0.1</f>
        <v>#REF!</v>
      </c>
      <c r="F6" s="2" t="e">
        <f t="shared" ref="F6:F8" si="1">+F5+0.01</f>
        <v>#REF!</v>
      </c>
      <c r="J6" s="5">
        <v>0.6</v>
      </c>
      <c r="K6" s="2">
        <v>0.06</v>
      </c>
    </row>
    <row r="7" spans="1:11" s="2" customFormat="1" ht="41.25" customHeight="1" thickBot="1">
      <c r="A7" s="58" t="s">
        <v>9</v>
      </c>
      <c r="B7" s="48">
        <v>0.02</v>
      </c>
      <c r="C7" s="29"/>
      <c r="D7" s="42" t="s">
        <v>10</v>
      </c>
      <c r="E7" s="4" t="e">
        <f>+#REF!+0.1</f>
        <v>#REF!</v>
      </c>
      <c r="F7" s="2" t="e">
        <f>+#REF!+0.01</f>
        <v>#REF!</v>
      </c>
      <c r="J7" s="5">
        <v>0.7</v>
      </c>
      <c r="K7" s="2">
        <v>7.0000000000000007E-2</v>
      </c>
    </row>
    <row r="8" spans="1:11" s="2" customFormat="1" ht="20.100000000000001" customHeight="1" thickBot="1">
      <c r="A8" s="58" t="s">
        <v>11</v>
      </c>
      <c r="B8" s="49">
        <f>-B5*B7</f>
        <v>-1000</v>
      </c>
      <c r="C8" s="30">
        <f>-C5*C7</f>
        <v>0</v>
      </c>
      <c r="D8" s="41" t="s">
        <v>12</v>
      </c>
      <c r="E8" s="4" t="e">
        <f t="shared" si="0"/>
        <v>#REF!</v>
      </c>
      <c r="F8" s="2" t="e">
        <f t="shared" si="1"/>
        <v>#REF!</v>
      </c>
      <c r="J8" s="5">
        <v>0.8</v>
      </c>
      <c r="K8" s="2">
        <v>0.08</v>
      </c>
    </row>
    <row r="9" spans="1:11" s="2" customFormat="1" ht="31.5" customHeight="1" thickBot="1">
      <c r="A9" s="58" t="s">
        <v>13</v>
      </c>
      <c r="B9" s="49"/>
      <c r="C9" s="31"/>
      <c r="D9" s="40" t="s">
        <v>14</v>
      </c>
      <c r="E9" s="4"/>
      <c r="J9" s="5">
        <v>0.9</v>
      </c>
    </row>
    <row r="10" spans="1:11" ht="30" customHeight="1">
      <c r="A10" s="59" t="s">
        <v>15</v>
      </c>
      <c r="B10" s="50">
        <f>+B6+B8</f>
        <v>4000</v>
      </c>
      <c r="C10" s="32">
        <f>+(C6+C8)+C9</f>
        <v>0</v>
      </c>
      <c r="D10" s="33" t="s">
        <v>16</v>
      </c>
      <c r="E10" s="5" t="e">
        <f>+E8+0.1</f>
        <v>#REF!</v>
      </c>
      <c r="F10" t="e">
        <f>+F8+0.01</f>
        <v>#REF!</v>
      </c>
      <c r="J10" s="5">
        <v>1</v>
      </c>
    </row>
    <row r="11" spans="1:11" s="1" customFormat="1" ht="39.950000000000003" customHeight="1" thickBot="1">
      <c r="A11" s="61" t="s">
        <v>17</v>
      </c>
      <c r="B11" s="62"/>
      <c r="C11" s="63" t="s">
        <v>18</v>
      </c>
      <c r="D11" s="64"/>
      <c r="E11" s="6"/>
      <c r="J11" s="5"/>
    </row>
    <row r="12" spans="1:11" s="3" customFormat="1" ht="20.100000000000001" customHeight="1" thickBot="1">
      <c r="A12" s="54" t="s">
        <v>19</v>
      </c>
      <c r="B12" s="51">
        <v>46</v>
      </c>
      <c r="C12" s="34"/>
      <c r="D12" s="41" t="s">
        <v>20</v>
      </c>
      <c r="J12" s="5"/>
    </row>
    <row r="13" spans="1:11" s="3" customFormat="1" ht="20.100000000000001" customHeight="1" thickBot="1">
      <c r="A13" s="54" t="s">
        <v>21</v>
      </c>
      <c r="B13" s="47">
        <v>52</v>
      </c>
      <c r="C13" s="35"/>
      <c r="D13" s="43" t="s">
        <v>22</v>
      </c>
    </row>
    <row r="14" spans="1:11" s="3" customFormat="1" ht="30" customHeight="1" thickBot="1">
      <c r="A14" s="54" t="s">
        <v>23</v>
      </c>
      <c r="B14" s="47">
        <v>35</v>
      </c>
      <c r="C14" s="35"/>
      <c r="D14" s="44" t="s">
        <v>24</v>
      </c>
    </row>
    <row r="15" spans="1:11" s="3" customFormat="1" ht="27.95">
      <c r="A15" s="55" t="s">
        <v>25</v>
      </c>
      <c r="B15" s="51">
        <f>+B12*B13</f>
        <v>2392</v>
      </c>
      <c r="C15" s="36">
        <f>+C12*C13</f>
        <v>0</v>
      </c>
      <c r="D15" s="42" t="s">
        <v>26</v>
      </c>
    </row>
    <row r="16" spans="1:11" s="3" customFormat="1" ht="26.1">
      <c r="A16" s="55" t="s">
        <v>27</v>
      </c>
      <c r="B16" s="51">
        <f>+B12*B14</f>
        <v>1610</v>
      </c>
      <c r="C16" s="37">
        <f>+C12*C14</f>
        <v>0</v>
      </c>
      <c r="D16" s="41" t="s">
        <v>28</v>
      </c>
    </row>
    <row r="17" spans="1:4" s="3" customFormat="1" ht="38.450000000000003" customHeight="1">
      <c r="A17" s="56" t="s">
        <v>29</v>
      </c>
      <c r="B17" s="52">
        <f>+B15-B16</f>
        <v>782</v>
      </c>
      <c r="C17" s="32">
        <f>+C15-C16</f>
        <v>0</v>
      </c>
      <c r="D17" s="33" t="s">
        <v>30</v>
      </c>
    </row>
    <row r="18" spans="1:4" ht="30" customHeight="1" thickBot="1">
      <c r="A18" s="57" t="s">
        <v>31</v>
      </c>
      <c r="B18" s="53">
        <f>+B17+B10</f>
        <v>4782</v>
      </c>
      <c r="C18" s="38">
        <f>+C17+C10</f>
        <v>0</v>
      </c>
      <c r="D18" s="39" t="s">
        <v>32</v>
      </c>
    </row>
    <row r="19" spans="1:4" ht="14.1" customHeight="1"/>
    <row r="22" spans="1:4">
      <c r="A22" t="s">
        <v>33</v>
      </c>
    </row>
    <row r="23" spans="1:4">
      <c r="C23" t="s">
        <v>33</v>
      </c>
    </row>
  </sheetData>
  <dataConsolidate/>
  <mergeCells count="5">
    <mergeCell ref="A1:D1"/>
    <mergeCell ref="A11:B11"/>
    <mergeCell ref="C11:D11"/>
    <mergeCell ref="A2:B2"/>
    <mergeCell ref="C2:D2"/>
  </mergeCells>
  <conditionalFormatting sqref="C9">
    <cfRule type="expression" dxfId="0" priority="2">
      <formula>$C$8&lt;-1</formula>
    </cfRule>
  </conditionalFormatting>
  <conditionalFormatting sqref="C7">
    <cfRule type="expression" priority="1" stopIfTrue="1">
      <formula>$C$8&gt;-0.01</formula>
    </cfRule>
  </conditionalFormatting>
  <dataValidations count="3">
    <dataValidation type="custom" allowBlank="1" showInputMessage="1" showErrorMessage="1" sqref="C5" xr:uid="{00000000-0002-0000-0000-000000000000}">
      <formula1>"e2*e4"</formula1>
    </dataValidation>
    <dataValidation type="list" allowBlank="1" showInputMessage="1" showErrorMessage="1" sqref="C7" xr:uid="{00000000-0002-0000-0000-000001000000}">
      <formula1>$K$1:$K$8</formula1>
    </dataValidation>
    <dataValidation type="list" allowBlank="1" showInputMessage="1" showErrorMessage="1" sqref="C4" xr:uid="{00000000-0002-0000-0000-000002000000}">
      <formula1>$J$1:$J$10</formula1>
    </dataValidation>
  </dataValidations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08BE-C4EC-4D0B-97FA-57A282B63194}">
  <dimension ref="A1:H10"/>
  <sheetViews>
    <sheetView workbookViewId="0">
      <selection activeCell="A11" sqref="A11"/>
    </sheetView>
  </sheetViews>
  <sheetFormatPr defaultRowHeight="14.1"/>
  <cols>
    <col min="1" max="1" width="22.375" bestFit="1" customWidth="1"/>
    <col min="3" max="3" width="8.375" bestFit="1" customWidth="1"/>
    <col min="4" max="4" width="9.875" bestFit="1" customWidth="1"/>
    <col min="6" max="6" width="17" bestFit="1" customWidth="1"/>
    <col min="8" max="8" width="18.375" customWidth="1"/>
  </cols>
  <sheetData>
    <row r="1" spans="1:8" ht="14.45">
      <c r="A1" s="7" t="s">
        <v>34</v>
      </c>
      <c r="B1" s="8"/>
      <c r="C1" s="8"/>
      <c r="D1" s="8"/>
    </row>
    <row r="2" spans="1:8" ht="14.45" thickBot="1">
      <c r="A2" s="8"/>
      <c r="B2" s="8"/>
      <c r="C2" s="8"/>
      <c r="D2" s="8"/>
    </row>
    <row r="3" spans="1:8" ht="29.1">
      <c r="A3" s="12" t="s">
        <v>35</v>
      </c>
      <c r="B3" s="11" t="s">
        <v>36</v>
      </c>
      <c r="C3" s="11" t="s">
        <v>37</v>
      </c>
      <c r="D3" s="13" t="s">
        <v>38</v>
      </c>
      <c r="F3" s="22" t="s">
        <v>39</v>
      </c>
      <c r="G3" s="23" t="s">
        <v>36</v>
      </c>
      <c r="H3" s="24" t="s">
        <v>40</v>
      </c>
    </row>
    <row r="4" spans="1:8" ht="14.45">
      <c r="A4" s="15" t="s">
        <v>41</v>
      </c>
      <c r="B4" s="9">
        <v>1320</v>
      </c>
      <c r="C4" s="10">
        <v>0.55000000000000004</v>
      </c>
      <c r="D4" s="16">
        <v>741</v>
      </c>
      <c r="F4" s="15" t="s">
        <v>42</v>
      </c>
      <c r="G4" s="9">
        <v>0.24</v>
      </c>
      <c r="H4" s="16">
        <v>323</v>
      </c>
    </row>
    <row r="5" spans="1:8" ht="14.45">
      <c r="A5" s="15" t="s">
        <v>43</v>
      </c>
      <c r="B5" s="9">
        <v>1600</v>
      </c>
      <c r="C5" s="10">
        <v>0.25</v>
      </c>
      <c r="D5" s="16">
        <v>337</v>
      </c>
      <c r="F5" s="15" t="s">
        <v>44</v>
      </c>
      <c r="G5" s="9">
        <v>0.66</v>
      </c>
      <c r="H5" s="16">
        <v>889</v>
      </c>
    </row>
    <row r="6" spans="1:8" ht="14.45">
      <c r="A6" s="15" t="s">
        <v>45</v>
      </c>
      <c r="B6" s="9">
        <v>520</v>
      </c>
      <c r="C6" s="10">
        <v>0.15</v>
      </c>
      <c r="D6" s="16">
        <v>202</v>
      </c>
      <c r="F6" s="15" t="s">
        <v>46</v>
      </c>
      <c r="G6" s="9">
        <v>1.1000000000000001</v>
      </c>
      <c r="H6" s="16">
        <v>1482</v>
      </c>
    </row>
    <row r="7" spans="1:8" ht="15" thickBot="1">
      <c r="A7" s="17" t="s">
        <v>47</v>
      </c>
      <c r="B7" s="18">
        <v>1950</v>
      </c>
      <c r="C7" s="19">
        <v>0.05</v>
      </c>
      <c r="D7" s="20">
        <v>67</v>
      </c>
      <c r="F7" s="15" t="s">
        <v>48</v>
      </c>
      <c r="G7" s="9">
        <v>1.04</v>
      </c>
      <c r="H7" s="16">
        <v>1401</v>
      </c>
    </row>
    <row r="8" spans="1:8" ht="15" thickBot="1">
      <c r="A8" s="14"/>
      <c r="B8" s="8"/>
      <c r="C8" s="8"/>
      <c r="D8" s="14"/>
      <c r="F8" s="17" t="s">
        <v>49</v>
      </c>
      <c r="G8" s="18">
        <v>1</v>
      </c>
      <c r="H8" s="20">
        <v>1348</v>
      </c>
    </row>
    <row r="9" spans="1:8" ht="15" thickBot="1">
      <c r="A9" s="69" t="s">
        <v>50</v>
      </c>
      <c r="B9" s="70"/>
      <c r="C9" s="70"/>
      <c r="D9" s="21">
        <v>1348</v>
      </c>
    </row>
    <row r="10" spans="1:8" ht="14.45">
      <c r="A10" s="14"/>
      <c r="B10" s="8"/>
      <c r="C10" s="8"/>
      <c r="D10" s="14"/>
    </row>
  </sheetData>
  <mergeCells count="1">
    <mergeCell ref="A9:C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53E95F94A1B4592FE5400BC4909BF" ma:contentTypeVersion="13" ma:contentTypeDescription="Create a new document." ma:contentTypeScope="" ma:versionID="2b13465f60e86bd65e1661e650c83315">
  <xsd:schema xmlns:xsd="http://www.w3.org/2001/XMLSchema" xmlns:xs="http://www.w3.org/2001/XMLSchema" xmlns:p="http://schemas.microsoft.com/office/2006/metadata/properties" xmlns:ns2="7f5bd2fe-8c36-47db-a595-2507ebc51295" xmlns:ns3="53a867f3-cf68-41ad-9d37-7ba8c66527a4" targetNamespace="http://schemas.microsoft.com/office/2006/metadata/properties" ma:root="true" ma:fieldsID="d72247b72aae24253d99ef09a5d517d8" ns2:_="" ns3:_="">
    <xsd:import namespace="7f5bd2fe-8c36-47db-a595-2507ebc51295"/>
    <xsd:import namespace="53a867f3-cf68-41ad-9d37-7ba8c6652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bd2fe-8c36-47db-a595-2507ebc51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867f3-cf68-41ad-9d37-7ba8c6652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3a867f3-cf68-41ad-9d37-7ba8c66527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EC64ECF-2495-48A0-BA15-FC9EAD6C6DC2}"/>
</file>

<file path=customXml/itemProps2.xml><?xml version="1.0" encoding="utf-8"?>
<ds:datastoreItem xmlns:ds="http://schemas.openxmlformats.org/officeDocument/2006/customXml" ds:itemID="{8943DDE0-7CB4-4442-ADED-C4FA9CA5DC9E}"/>
</file>

<file path=customXml/itemProps3.xml><?xml version="1.0" encoding="utf-8"?>
<ds:datastoreItem xmlns:ds="http://schemas.openxmlformats.org/officeDocument/2006/customXml" ds:itemID="{FCD79480-09DB-42DC-8B98-CD708B7AD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Theodore Issa</dc:creator>
  <cp:keywords/>
  <dc:description/>
  <cp:lastModifiedBy>Paige Lynam</cp:lastModifiedBy>
  <cp:revision/>
  <dcterms:created xsi:type="dcterms:W3CDTF">2021-05-27T06:32:41Z</dcterms:created>
  <dcterms:modified xsi:type="dcterms:W3CDTF">2022-01-27T03:20:22Z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756500</vt:r8>
  </property>
  <property fmtid="{D5CDD505-2E9C-101B-9397-08002B2CF9AE}" pid="3" name="ContentTypeId">
    <vt:lpwstr>0x010100FBC53E95F94A1B4592FE5400BC4909BF</vt:lpwstr>
  </property>
  <property fmtid="{D5CDD505-2E9C-101B-9397-08002B2CF9AE}" pid="4" name="ComplianceAssetId">
    <vt:lpwstr/>
  </property>
  <property fmtid="{D5CDD505-2E9C-101B-9397-08002B2CF9AE}" pid="5" name="_ExtendedDescription">
    <vt:lpwstr/>
  </property>
</Properties>
</file>